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ELANN-07474\Documents\Arnaud Personnel\personnel\syndical\CFE CGC\"/>
    </mc:Choice>
  </mc:AlternateContent>
  <workbookProtection workbookAlgorithmName="SHA-512" workbookHashValue="QMdLOmtwg8pHqFYk35qp+pS426fmfBuq6Vj1wY+HpWoEo56f44E87hbAlnj4wHBJOlGW3HRDWtTNQ/3+vJj62Q==" workbookSaltValue="MGTvlcmFBfK9oHnGVxtURA==" workbookSpinCount="100000" lockStructure="1"/>
  <bookViews>
    <workbookView xWindow="0" yWindow="0" windowWidth="28800" windowHeight="12300" activeTab="1"/>
  </bookViews>
  <sheets>
    <sheet name="Lisez-moi" sheetId="3" r:id="rId1"/>
    <sheet name="transposition au 01 06 25" sheetId="4" r:id="rId2"/>
    <sheet name="Parcours suite évaluation" sheetId="2" r:id="rId3"/>
    <sheet name="source" sheetId="1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 s="1"/>
  <c r="D15" i="4" l="1"/>
  <c r="E16" i="4"/>
  <c r="E15" i="2"/>
  <c r="D15" i="2" l="1"/>
  <c r="D14" i="2"/>
  <c r="E11" i="4"/>
  <c r="D9" i="4"/>
  <c r="F24" i="1"/>
  <c r="F23" i="1"/>
  <c r="F22" i="1"/>
  <c r="F21" i="1"/>
  <c r="F20" i="1"/>
  <c r="F11" i="1" l="1"/>
  <c r="F12" i="1"/>
  <c r="F13" i="1"/>
  <c r="F14" i="1"/>
  <c r="F15" i="1"/>
  <c r="F16" i="1"/>
  <c r="F17" i="1"/>
  <c r="F18" i="1"/>
  <c r="F19" i="1"/>
  <c r="F10" i="1"/>
  <c r="I1" i="3" l="1"/>
  <c r="D8" i="2"/>
  <c r="D9" i="2"/>
  <c r="F14" i="4"/>
  <c r="F8" i="2" s="1"/>
  <c r="G8" i="4"/>
  <c r="E10" i="2" l="1"/>
  <c r="D10" i="2"/>
  <c r="G10" i="4"/>
  <c r="G11" i="4" s="1"/>
  <c r="C19" i="4"/>
  <c r="E14" i="4"/>
  <c r="F13" i="2"/>
  <c r="G14" i="4" l="1"/>
  <c r="G16" i="4" s="1"/>
  <c r="G20" i="4" s="1"/>
  <c r="G21" i="4" s="1"/>
  <c r="E8" i="2"/>
  <c r="G8" i="2" l="1"/>
  <c r="G10" i="2" s="1"/>
  <c r="G19" i="4"/>
  <c r="E13" i="2" l="1"/>
  <c r="G13" i="2" s="1"/>
  <c r="G18" i="2" s="1"/>
  <c r="G15" i="2" l="1"/>
  <c r="G19" i="2" s="1"/>
  <c r="G20" i="2" s="1"/>
</calcChain>
</file>

<file path=xl/sharedStrings.xml><?xml version="1.0" encoding="utf-8"?>
<sst xmlns="http://schemas.openxmlformats.org/spreadsheetml/2006/main" count="97" uniqueCount="42">
  <si>
    <t xml:space="preserve">Votre niveau </t>
  </si>
  <si>
    <t>Coef de base</t>
  </si>
  <si>
    <t>coef de base +PA2013/15</t>
  </si>
  <si>
    <t>Niveau</t>
  </si>
  <si>
    <t>Compétences</t>
  </si>
  <si>
    <t>Expérience</t>
  </si>
  <si>
    <t>Total</t>
  </si>
  <si>
    <t>Salaire brut</t>
  </si>
  <si>
    <t>Gain Points</t>
  </si>
  <si>
    <t>Gain annuel brut</t>
  </si>
  <si>
    <t xml:space="preserve">Votre futur niveau </t>
  </si>
  <si>
    <t>Classif 2004</t>
  </si>
  <si>
    <t>Classif 2024</t>
  </si>
  <si>
    <t>Gain mensuel brut</t>
  </si>
  <si>
    <t>Futur coef de base</t>
  </si>
  <si>
    <t xml:space="preserve">SAISIR LES CASES JAUNES </t>
  </si>
  <si>
    <t>Il convient de distinguer deux situations : emploi repéré ou non. La liste figure ici.</t>
  </si>
  <si>
    <t>Mon emploi fait partie de la liste des emplois repérés</t>
  </si>
  <si>
    <t>Mon emploi ne fait pas partie de la liste des emplois repérés</t>
  </si>
  <si>
    <t>Au moment des évaluations, un parcours peut vous être attribué si vous remplissez les conditions de l'emploi.</t>
  </si>
  <si>
    <t>SAISIR LA CASE JAUNE</t>
  </si>
  <si>
    <t>Parcours attribué</t>
  </si>
  <si>
    <t>Coef de base classif24</t>
  </si>
  <si>
    <t>IA</t>
  </si>
  <si>
    <t>IB</t>
  </si>
  <si>
    <t>IIA</t>
  </si>
  <si>
    <t>IIB</t>
  </si>
  <si>
    <t>III</t>
  </si>
  <si>
    <t>IVA</t>
  </si>
  <si>
    <t>IVB</t>
  </si>
  <si>
    <t>VA</t>
  </si>
  <si>
    <t>VB</t>
  </si>
  <si>
    <t>VI</t>
  </si>
  <si>
    <t>VII</t>
  </si>
  <si>
    <t>VIII</t>
  </si>
  <si>
    <t>IXA</t>
  </si>
  <si>
    <t>IXB</t>
  </si>
  <si>
    <t>X</t>
  </si>
  <si>
    <t>Grille Informatique</t>
  </si>
  <si>
    <r>
      <rPr>
        <b/>
        <sz val="11"/>
        <color theme="1"/>
        <rFont val="Calibri"/>
        <family val="2"/>
        <scheme val="minor"/>
      </rPr>
      <t>Etape 1 au moment de la transposition :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4" tint="-0.499984740745262"/>
        <rFont val="Calibri"/>
        <family val="2"/>
        <scheme val="minor"/>
      </rPr>
      <t>Votre niveau est inférieur au niveau minimum de l’emploi :</t>
    </r>
    <r>
      <rPr>
        <sz val="11"/>
        <color theme="1"/>
        <rFont val="Calibri"/>
        <family val="2"/>
        <scheme val="minor"/>
      </rPr>
      <t xml:space="preserve">
vous êtes positionné au niveau minimum sans application de la règle des 105 %.
</t>
    </r>
    <r>
      <rPr>
        <sz val="11"/>
        <color theme="4" tint="-0.499984740745262"/>
        <rFont val="Calibri"/>
        <family val="2"/>
        <scheme val="minor"/>
      </rPr>
      <t>Votre niveau n’est pas inférieur au niveau minimum :</t>
    </r>
    <r>
      <rPr>
        <sz val="11"/>
        <color theme="1"/>
        <rFont val="Calibri"/>
        <family val="2"/>
        <scheme val="minor"/>
      </rPr>
      <t xml:space="preserve">
vous restez positionné à votre niveau actuel même si votre niveau est supérieur au niveau maximum. </t>
    </r>
    <r>
      <rPr>
        <sz val="11"/>
        <color theme="4" tint="-0.499984740745262"/>
        <rFont val="Calibri"/>
        <family val="2"/>
        <scheme val="minor"/>
      </rPr>
      <t>Vous bénéficiez de l’attribution de 3 points minimum voir le simulateur transposition.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Etape 2 au moment des évaluations et des mesures :</t>
    </r>
    <r>
      <rPr>
        <sz val="11"/>
        <color theme="1"/>
        <rFont val="Calibri"/>
        <family val="2"/>
        <scheme val="minor"/>
      </rPr>
      <t xml:space="preserve">
 L’examen individuel fait apparaitre que vous remplissez les attendus qui justifient un niveau supérieur (IVa qui pourrait prétendre à un IVb). Vous bénéficierez alors d’un parcours avec l’application de la règle de l’augmentation minimum de 105 %.
</t>
    </r>
  </si>
  <si>
    <r>
      <rPr>
        <b/>
        <sz val="11"/>
        <color theme="1"/>
        <rFont val="Calibri"/>
        <family val="2"/>
        <scheme val="minor"/>
      </rPr>
      <t>Etape 1 avant la transposition :</t>
    </r>
    <r>
      <rPr>
        <sz val="11"/>
        <color theme="1"/>
        <rFont val="Calibri"/>
        <family val="2"/>
        <scheme val="minor"/>
      </rPr>
      <t xml:space="preserve">
Positionnement local de l’emploi selon la méthodologie nationale.
</t>
    </r>
    <r>
      <rPr>
        <b/>
        <sz val="11"/>
        <color theme="1"/>
        <rFont val="Calibri"/>
        <family val="2"/>
        <scheme val="minor"/>
      </rPr>
      <t>Etape 2 au moment de la transposition :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4" tint="-0.499984740745262"/>
        <rFont val="Calibri"/>
        <family val="2"/>
        <scheme val="minor"/>
      </rPr>
      <t>Votre niveau est inférieur au niveau minimum de l’emploi :</t>
    </r>
    <r>
      <rPr>
        <sz val="11"/>
        <color theme="1"/>
        <rFont val="Calibri"/>
        <family val="2"/>
        <scheme val="minor"/>
      </rPr>
      <t xml:space="preserve">
vous êtes positionné au niveau minimum sans application de la règle des 105 %.
</t>
    </r>
    <r>
      <rPr>
        <sz val="11"/>
        <color theme="4" tint="-0.499984740745262"/>
        <rFont val="Calibri"/>
        <family val="2"/>
        <scheme val="minor"/>
      </rPr>
      <t>Votre niveau n’est pas inférieur au niveau minimum :</t>
    </r>
    <r>
      <rPr>
        <sz val="11"/>
        <color theme="1"/>
        <rFont val="Calibri"/>
        <family val="2"/>
        <scheme val="minor"/>
      </rPr>
      <t xml:space="preserve">
vous restez positionné à votre niveau actuel même si votre niveau est supérieur au niveau maximum.
</t>
    </r>
    <r>
      <rPr>
        <sz val="11"/>
        <color theme="4" tint="-0.499984740745262"/>
        <rFont val="Calibri"/>
        <family val="2"/>
        <scheme val="minor"/>
      </rPr>
      <t xml:space="preserve">Vous bénéficiez de l’attribution de 3 points minimum voir le simulateur transposition.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Etape 3 au moment des évaluations et des mesures :</t>
    </r>
    <r>
      <rPr>
        <sz val="11"/>
        <color theme="1"/>
        <rFont val="Calibri"/>
        <family val="2"/>
        <scheme val="minor"/>
      </rPr>
      <t xml:space="preserve">
L’examen individuel fait apparaitre que vous remplissez les attendus qui justifient un niveau supérieur. Vous bénéficierez alors d’un parcours avec l’application de la règle de l’augmentation minimum de 105 %.
</t>
    </r>
  </si>
  <si>
    <t>Au moment de la transposition, vous êtes classé au niveau minimum de votre emploi si votre niveau actuel est inférieur.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</si>
</sst>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medium">
        <color indexed="64"/>
      </left>
      <right style="dashed">
        <color rgb="FF00B050"/>
      </right>
      <top style="medium">
        <color indexed="64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medium">
        <color indexed="64"/>
      </top>
      <bottom style="dashed">
        <color rgb="FF00B050"/>
      </bottom>
      <diagonal/>
    </border>
    <border>
      <left style="dashed">
        <color rgb="FF00B050"/>
      </left>
      <right style="medium">
        <color indexed="64"/>
      </right>
      <top style="medium">
        <color indexed="64"/>
      </top>
      <bottom style="dashed">
        <color rgb="FF00B050"/>
      </bottom>
      <diagonal/>
    </border>
    <border>
      <left style="medium">
        <color indexed="64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medium">
        <color indexed="64"/>
      </right>
      <top style="dashed">
        <color rgb="FF00B050"/>
      </top>
      <bottom style="dashed">
        <color rgb="FF00B050"/>
      </bottom>
      <diagonal/>
    </border>
    <border>
      <left style="medium">
        <color indexed="64"/>
      </left>
      <right style="dashed">
        <color rgb="FF00B050"/>
      </right>
      <top style="dashed">
        <color rgb="FF00B050"/>
      </top>
      <bottom style="medium">
        <color indexed="64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medium">
        <color indexed="64"/>
      </bottom>
      <diagonal/>
    </border>
    <border>
      <left style="dashed">
        <color rgb="FF00B050"/>
      </left>
      <right style="medium">
        <color indexed="64"/>
      </right>
      <top style="dashed">
        <color rgb="FF00B050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right" inden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 applyAlignment="1">
      <alignment horizontal="right" indent="1"/>
    </xf>
    <xf numFmtId="0" fontId="0" fillId="0" borderId="7" xfId="0" applyBorder="1"/>
    <xf numFmtId="0" fontId="2" fillId="0" borderId="8" xfId="0" applyFont="1" applyBorder="1"/>
    <xf numFmtId="164" fontId="0" fillId="0" borderId="9" xfId="1" applyFont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0" fillId="0" borderId="9" xfId="1" applyFont="1" applyBorder="1" applyAlignment="1">
      <alignment horizontal="right" indent="1"/>
    </xf>
    <xf numFmtId="0" fontId="2" fillId="0" borderId="2" xfId="0" applyFont="1" applyBorder="1"/>
    <xf numFmtId="0" fontId="0" fillId="0" borderId="4" xfId="0" applyBorder="1" applyAlignment="1">
      <alignment horizontal="right" indent="1"/>
    </xf>
    <xf numFmtId="164" fontId="0" fillId="0" borderId="6" xfId="0" applyNumberFormat="1" applyBorder="1"/>
    <xf numFmtId="0" fontId="2" fillId="0" borderId="7" xfId="0" applyFont="1" applyBorder="1"/>
    <xf numFmtId="164" fontId="0" fillId="0" borderId="9" xfId="0" applyNumberFormat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right" indent="1"/>
      <protection locked="0"/>
    </xf>
    <xf numFmtId="0" fontId="3" fillId="0" borderId="8" xfId="0" applyFont="1" applyBorder="1"/>
    <xf numFmtId="0" fontId="0" fillId="0" borderId="8" xfId="0" applyBorder="1"/>
    <xf numFmtId="0" fontId="0" fillId="0" borderId="0" xfId="0" applyAlignment="1">
      <alignment horizontal="right"/>
    </xf>
    <xf numFmtId="0" fontId="8" fillId="0" borderId="0" xfId="2"/>
    <xf numFmtId="0" fontId="5" fillId="5" borderId="1" xfId="0" applyFont="1" applyFill="1" applyBorder="1" applyAlignment="1">
      <alignment horizontal="right" vertical="center" indent="1"/>
    </xf>
    <xf numFmtId="2" fontId="0" fillId="0" borderId="1" xfId="0" applyNumberFormat="1" applyBorder="1" applyAlignment="1">
      <alignment horizontal="right" indent="1"/>
    </xf>
    <xf numFmtId="2" fontId="0" fillId="0" borderId="6" xfId="0" applyNumberFormat="1" applyBorder="1" applyAlignment="1">
      <alignment horizontal="right" indent="1"/>
    </xf>
    <xf numFmtId="2" fontId="0" fillId="0" borderId="4" xfId="0" applyNumberFormat="1" applyBorder="1" applyAlignment="1">
      <alignment horizontal="right" inden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right" indent="1"/>
    </xf>
  </cellXfs>
  <cellStyles count="3">
    <cellStyle name="Lien hypertexte" xfId="2" builtinId="8"/>
    <cellStyle name="Monétaire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223520</xdr:colOff>
      <xdr:row>6</xdr:row>
      <xdr:rowOff>0</xdr:rowOff>
    </xdr:from>
    <xdr:to>
      <xdr:col>8</xdr:col>
      <xdr:colOff>985520</xdr:colOff>
      <xdr:row>16</xdr:row>
      <xdr:rowOff>10160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EC4AF4-E07E-062E-47E2-3A896F48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0145" y="1152525"/>
          <a:ext cx="1819275" cy="1943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223520</xdr:colOff>
      <xdr:row>6</xdr:row>
      <xdr:rowOff>0</xdr:rowOff>
    </xdr:from>
    <xdr:to>
      <xdr:col>8</xdr:col>
      <xdr:colOff>985520</xdr:colOff>
      <xdr:row>16</xdr:row>
      <xdr:rowOff>10160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EC4AF4-E07E-062E-47E2-3A896F48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3280" y="1168400"/>
          <a:ext cx="1971040" cy="197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showGridLines="0" workbookViewId="0">
      <selection activeCell="E12" sqref="E12"/>
    </sheetView>
  </sheetViews>
  <sheetFormatPr baseColWidth="10" defaultRowHeight="15" x14ac:dyDescent="0.25"/>
  <cols>
    <col min="1" max="1" width="11.42578125" customWidth="1"/>
    <col min="8" max="8" width="15.42578125" customWidth="1"/>
    <col min="9" max="9" width="33.42578125" customWidth="1"/>
  </cols>
  <sheetData>
    <row r="1" spans="1:9" x14ac:dyDescent="0.25">
      <c r="A1" s="31" t="s">
        <v>16</v>
      </c>
      <c r="B1" s="31"/>
      <c r="C1" s="31"/>
      <c r="D1" s="31"/>
      <c r="E1" s="31"/>
      <c r="F1" s="31"/>
      <c r="G1" s="31"/>
      <c r="H1" s="31"/>
      <c r="I1" s="26" t="str">
        <f>HYPERLINK("http://cfecgc-cpam06.org/classification-les-docs-le-simulateur-cfe-cgc","Lien vers les documents")</f>
        <v>Lien vers les documents</v>
      </c>
    </row>
    <row r="2" spans="1:9" ht="21" x14ac:dyDescent="0.35">
      <c r="A2" s="32" t="s">
        <v>17</v>
      </c>
      <c r="B2" s="32"/>
      <c r="C2" s="32"/>
      <c r="D2" s="32"/>
      <c r="E2" s="32"/>
      <c r="F2" s="32"/>
      <c r="G2" s="32"/>
      <c r="H2" s="32"/>
    </row>
    <row r="3" spans="1:9" ht="207" customHeight="1" x14ac:dyDescent="0.25">
      <c r="A3" s="33" t="s">
        <v>39</v>
      </c>
      <c r="B3" s="34"/>
      <c r="C3" s="34"/>
      <c r="D3" s="34"/>
      <c r="E3" s="34"/>
      <c r="F3" s="34"/>
      <c r="G3" s="34"/>
      <c r="H3" s="34"/>
    </row>
    <row r="4" spans="1:9" ht="21" x14ac:dyDescent="0.35">
      <c r="A4" s="32" t="s">
        <v>18</v>
      </c>
      <c r="B4" s="32"/>
      <c r="C4" s="32"/>
      <c r="D4" s="32"/>
      <c r="E4" s="32"/>
      <c r="F4" s="32"/>
      <c r="G4" s="32"/>
      <c r="H4" s="32"/>
    </row>
    <row r="5" spans="1:9" ht="238.5" customHeight="1" x14ac:dyDescent="0.25">
      <c r="A5" s="33" t="s">
        <v>40</v>
      </c>
      <c r="B5" s="34"/>
      <c r="C5" s="34"/>
      <c r="D5" s="34"/>
      <c r="E5" s="34"/>
      <c r="F5" s="34"/>
      <c r="G5" s="34"/>
      <c r="H5" s="34"/>
    </row>
  </sheetData>
  <sheetProtection algorithmName="SHA-512" hashValue="6pHssDnGRV2mGsD1CDrWwwIPH+rsWta3lnBMuYzG6JQNF582RLjRGKEB1cjttsdh1Ivm/0P//FXaAe6ag0bvcw==" saltValue="tOAwt301+/ODy05RqRZGOA==" spinCount="100000" sheet="1" objects="1" scenarios="1"/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1"/>
  <sheetViews>
    <sheetView showGridLines="0" tabSelected="1" topLeftCell="B1" zoomScale="125" workbookViewId="0">
      <selection activeCell="L21" sqref="L21"/>
    </sheetView>
  </sheetViews>
  <sheetFormatPr baseColWidth="10" defaultRowHeight="15" x14ac:dyDescent="0.25"/>
  <cols>
    <col min="3" max="3" width="23" customWidth="1"/>
    <col min="4" max="5" width="15.85546875" customWidth="1"/>
    <col min="6" max="6" width="17.7109375" customWidth="1"/>
    <col min="7" max="9" width="15.85546875" customWidth="1"/>
  </cols>
  <sheetData>
    <row r="1" spans="3:13" x14ac:dyDescent="0.25">
      <c r="C1" s="37" t="s">
        <v>38</v>
      </c>
      <c r="D1" s="37"/>
    </row>
    <row r="3" spans="3:13" x14ac:dyDescent="0.25">
      <c r="C3" s="35" t="s">
        <v>15</v>
      </c>
      <c r="D3" s="35"/>
      <c r="E3" s="35"/>
      <c r="F3" s="35"/>
      <c r="G3" s="35"/>
    </row>
    <row r="4" spans="3:13" x14ac:dyDescent="0.25">
      <c r="C4" s="35"/>
      <c r="D4" s="35"/>
      <c r="E4" s="35"/>
      <c r="F4" s="35"/>
      <c r="G4" s="35"/>
    </row>
    <row r="5" spans="3:13" x14ac:dyDescent="0.25">
      <c r="C5" s="35"/>
      <c r="D5" s="35"/>
      <c r="E5" s="35"/>
      <c r="F5" s="35"/>
      <c r="G5" s="35"/>
    </row>
    <row r="6" spans="3:13" ht="15.75" thickBot="1" x14ac:dyDescent="0.3"/>
    <row r="7" spans="3:13" x14ac:dyDescent="0.25">
      <c r="C7" s="10" t="s">
        <v>11</v>
      </c>
      <c r="D7" s="11" t="s">
        <v>3</v>
      </c>
      <c r="E7" s="11" t="s">
        <v>4</v>
      </c>
      <c r="F7" s="11" t="s">
        <v>5</v>
      </c>
      <c r="G7" s="12" t="s">
        <v>6</v>
      </c>
      <c r="J7" s="33" t="s">
        <v>41</v>
      </c>
      <c r="K7" s="33"/>
      <c r="L7" s="33"/>
      <c r="M7" s="33"/>
    </row>
    <row r="8" spans="3:13" x14ac:dyDescent="0.25">
      <c r="C8" s="5" t="s">
        <v>0</v>
      </c>
      <c r="D8" s="21" t="s">
        <v>28</v>
      </c>
      <c r="E8" s="22"/>
      <c r="F8" s="22"/>
      <c r="G8" s="6">
        <f>D9+E8+F8</f>
        <v>323</v>
      </c>
      <c r="J8" s="33"/>
      <c r="K8" s="33"/>
      <c r="L8" s="33"/>
      <c r="M8" s="33"/>
    </row>
    <row r="9" spans="3:13" x14ac:dyDescent="0.25">
      <c r="C9" s="5" t="s">
        <v>1</v>
      </c>
      <c r="D9" s="2">
        <f>VLOOKUP(D8,source!D10:G24,2,FALSE)</f>
        <v>323</v>
      </c>
      <c r="E9" s="2"/>
      <c r="F9" s="2"/>
      <c r="G9" s="6"/>
      <c r="J9" s="33"/>
      <c r="K9" s="33"/>
      <c r="L9" s="33"/>
      <c r="M9" s="33"/>
    </row>
    <row r="10" spans="3:13" x14ac:dyDescent="0.25">
      <c r="C10" s="5" t="s">
        <v>2</v>
      </c>
      <c r="D10" s="28">
        <f>VLOOKUP(D8,source!D10:G24,3,FALSE)</f>
        <v>328.3295</v>
      </c>
      <c r="E10" s="38">
        <f>ROUNDUP(D10,0)+E8</f>
        <v>329</v>
      </c>
      <c r="F10" s="2"/>
      <c r="G10" s="29">
        <f>D10+E8+F8</f>
        <v>328.3295</v>
      </c>
      <c r="J10" s="33"/>
      <c r="K10" s="33"/>
      <c r="L10" s="33"/>
      <c r="M10" s="33"/>
    </row>
    <row r="11" spans="3:13" ht="15.75" thickBot="1" x14ac:dyDescent="0.3">
      <c r="C11" s="7"/>
      <c r="D11" s="24"/>
      <c r="E11" s="23">
        <f>VLOOKUP(D8,source!D10:G24,4,FALSE)</f>
        <v>6</v>
      </c>
      <c r="F11" s="8" t="s">
        <v>7</v>
      </c>
      <c r="G11" s="13">
        <f>G10*source!$A$1</f>
        <v>2498.3872140050003</v>
      </c>
      <c r="J11" s="33"/>
      <c r="K11" s="33"/>
      <c r="L11" s="33"/>
      <c r="M11" s="33"/>
    </row>
    <row r="12" spans="3:13" ht="15.75" thickBot="1" x14ac:dyDescent="0.3">
      <c r="J12" s="33"/>
      <c r="K12" s="33"/>
      <c r="L12" s="33"/>
      <c r="M12" s="33"/>
    </row>
    <row r="13" spans="3:13" x14ac:dyDescent="0.25">
      <c r="C13" s="3" t="s">
        <v>12</v>
      </c>
      <c r="D13" s="4" t="s">
        <v>3</v>
      </c>
      <c r="E13" s="19" t="s">
        <v>4</v>
      </c>
      <c r="F13" s="19" t="s">
        <v>5</v>
      </c>
      <c r="G13" s="20" t="s">
        <v>6</v>
      </c>
      <c r="J13" s="33"/>
      <c r="K13" s="33"/>
      <c r="L13" s="33"/>
      <c r="M13" s="33"/>
    </row>
    <row r="14" spans="3:13" x14ac:dyDescent="0.25">
      <c r="C14" s="5" t="s">
        <v>10</v>
      </c>
      <c r="D14" s="21" t="s">
        <v>28</v>
      </c>
      <c r="E14" s="2">
        <f>IF(E10+3&gt;D15,E10+3-D15,0)</f>
        <v>0</v>
      </c>
      <c r="F14" s="2">
        <f>F8</f>
        <v>0</v>
      </c>
      <c r="G14" s="6">
        <f>IF(E16&lt;E11,"",D15+E14+F14)</f>
        <v>355</v>
      </c>
      <c r="J14" s="33"/>
      <c r="K14" s="33"/>
      <c r="L14" s="33"/>
      <c r="M14" s="33"/>
    </row>
    <row r="15" spans="3:13" x14ac:dyDescent="0.25">
      <c r="C15" s="5" t="s">
        <v>14</v>
      </c>
      <c r="D15" s="2">
        <f>VLOOKUP(D14,source!D28:F42,2,FALSE)</f>
        <v>355</v>
      </c>
      <c r="E15" s="2"/>
      <c r="F15" s="2"/>
      <c r="G15" s="6"/>
      <c r="J15" s="33"/>
      <c r="K15" s="33"/>
      <c r="L15" s="33"/>
      <c r="M15" s="33"/>
    </row>
    <row r="16" spans="3:13" ht="15.75" thickBot="1" x14ac:dyDescent="0.3">
      <c r="C16" s="7"/>
      <c r="D16" s="23"/>
      <c r="E16" s="23">
        <f>VLOOKUP(D14,source!D28:F42,3,FALSE)</f>
        <v>6</v>
      </c>
      <c r="F16" s="8" t="s">
        <v>7</v>
      </c>
      <c r="G16" s="9">
        <f>IF(E16&lt;E11,"",G14*source!$A$1)</f>
        <v>2701.3334500000001</v>
      </c>
      <c r="J16" s="33"/>
      <c r="K16" s="33"/>
      <c r="L16" s="33"/>
      <c r="M16" s="33"/>
    </row>
    <row r="18" spans="3:7" ht="15.75" thickBot="1" x14ac:dyDescent="0.3"/>
    <row r="19" spans="3:7" x14ac:dyDescent="0.25">
      <c r="C19" s="36" t="str">
        <f>IF(E16&lt;E11,"VOTRE FUTUR NIVEAU NE PEUT PAS ETRE INFERIEUR A VOTRE NIVEAU ACTUEL","")</f>
        <v/>
      </c>
      <c r="D19" s="36"/>
      <c r="F19" s="14" t="s">
        <v>8</v>
      </c>
      <c r="G19" s="30">
        <f>IFERROR(G14-G10,"")</f>
        <v>26.670500000000004</v>
      </c>
    </row>
    <row r="20" spans="3:7" x14ac:dyDescent="0.25">
      <c r="C20" s="36"/>
      <c r="D20" s="36"/>
      <c r="F20" s="5" t="s">
        <v>13</v>
      </c>
      <c r="G20" s="16">
        <f>IFERROR(G16-G11,"")</f>
        <v>202.94623599499982</v>
      </c>
    </row>
    <row r="21" spans="3:7" ht="15.75" thickBot="1" x14ac:dyDescent="0.3">
      <c r="C21" s="36"/>
      <c r="D21" s="36"/>
      <c r="F21" s="17" t="s">
        <v>9</v>
      </c>
      <c r="G21" s="18">
        <f>IFERROR(G20*14,"")</f>
        <v>2841.2473039299975</v>
      </c>
    </row>
  </sheetData>
  <sheetProtection algorithmName="SHA-512" hashValue="6jkNvPZcm5OjFw5Kn2kDCinUAY/OnYJtNck2RjS6SDSPjavAh7qsSyYuQMMBizTlESq5NDMF90/3Z6uUTLy6rw==" saltValue="wca9SE3cuzpMoT3WLDDL9Q==" spinCount="100000" sheet="1" objects="1" scenarios="1"/>
  <mergeCells count="4">
    <mergeCell ref="C3:G5"/>
    <mergeCell ref="J7:M16"/>
    <mergeCell ref="C19:D21"/>
    <mergeCell ref="C1:D1"/>
  </mergeCells>
  <conditionalFormatting sqref="C19:D21">
    <cfRule type="containsText" dxfId="3" priority="1" operator="containsText" text="VOTRE">
      <formula>NOT(ISERROR(SEARCH("VOTRE",C19)))</formula>
    </cfRule>
  </conditionalFormatting>
  <conditionalFormatting sqref="D14">
    <cfRule type="expression" dxfId="2" priority="2">
      <formula>$E$16&lt;$E$11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source!$D$10:$D$24</xm:f>
          </x14:formula1>
          <xm:sqref>D8</xm:sqref>
        </x14:dataValidation>
        <x14:dataValidation type="list" allowBlank="1" showInputMessage="1" showErrorMessage="1">
          <x14:formula1>
            <xm:f>source!$D$28:$D$42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C3:M20"/>
  <sheetViews>
    <sheetView showGridLines="0" topLeftCell="B1" zoomScale="125" workbookViewId="0">
      <selection activeCell="D17" sqref="D17"/>
    </sheetView>
  </sheetViews>
  <sheetFormatPr baseColWidth="10" defaultRowHeight="15" x14ac:dyDescent="0.25"/>
  <cols>
    <col min="3" max="3" width="23" customWidth="1"/>
    <col min="4" max="5" width="15.85546875" customWidth="1"/>
    <col min="6" max="6" width="17.28515625" customWidth="1"/>
    <col min="7" max="9" width="15.85546875" customWidth="1"/>
    <col min="12" max="12" width="11.42578125" customWidth="1"/>
    <col min="13" max="13" width="0.28515625" customWidth="1"/>
  </cols>
  <sheetData>
    <row r="3" spans="3:13" x14ac:dyDescent="0.25">
      <c r="C3" s="35" t="s">
        <v>20</v>
      </c>
      <c r="D3" s="35"/>
      <c r="E3" s="35"/>
      <c r="F3" s="35"/>
      <c r="G3" s="35"/>
    </row>
    <row r="4" spans="3:13" x14ac:dyDescent="0.25">
      <c r="C4" s="35"/>
      <c r="D4" s="35"/>
      <c r="E4" s="35"/>
      <c r="F4" s="35"/>
      <c r="G4" s="35"/>
    </row>
    <row r="5" spans="3:13" x14ac:dyDescent="0.25">
      <c r="C5" s="35"/>
      <c r="D5" s="35"/>
      <c r="E5" s="35"/>
      <c r="F5" s="35"/>
      <c r="G5" s="35"/>
    </row>
    <row r="6" spans="3:13" ht="15.75" thickBot="1" x14ac:dyDescent="0.3"/>
    <row r="7" spans="3:13" x14ac:dyDescent="0.25">
      <c r="C7" s="10" t="s">
        <v>12</v>
      </c>
      <c r="D7" s="11" t="s">
        <v>3</v>
      </c>
      <c r="E7" s="11" t="s">
        <v>4</v>
      </c>
      <c r="F7" s="11" t="s">
        <v>5</v>
      </c>
      <c r="G7" s="12" t="s">
        <v>6</v>
      </c>
      <c r="J7" s="33" t="s">
        <v>19</v>
      </c>
      <c r="K7" s="33"/>
      <c r="L7" s="33"/>
      <c r="M7" s="33"/>
    </row>
    <row r="8" spans="3:13" x14ac:dyDescent="0.25">
      <c r="C8" s="5" t="s">
        <v>0</v>
      </c>
      <c r="D8" s="27" t="str">
        <f>'transposition au 01 06 25'!D14</f>
        <v>IVA</v>
      </c>
      <c r="E8" s="27">
        <f>'transposition au 01 06 25'!E14</f>
        <v>0</v>
      </c>
      <c r="F8" s="27">
        <f>'transposition au 01 06 25'!F14</f>
        <v>0</v>
      </c>
      <c r="G8" s="6">
        <f>D9+E8+F8</f>
        <v>355</v>
      </c>
      <c r="J8" s="33"/>
      <c r="K8" s="33"/>
      <c r="L8" s="33"/>
      <c r="M8" s="33"/>
    </row>
    <row r="9" spans="3:13" x14ac:dyDescent="0.25">
      <c r="C9" s="5" t="s">
        <v>22</v>
      </c>
      <c r="D9" s="2">
        <f>'transposition au 01 06 25'!D15</f>
        <v>355</v>
      </c>
      <c r="E9" s="2"/>
      <c r="F9" s="2"/>
      <c r="G9" s="6"/>
      <c r="J9" s="33"/>
      <c r="K9" s="33"/>
      <c r="L9" s="33"/>
      <c r="M9" s="33"/>
    </row>
    <row r="10" spans="3:13" ht="15.75" thickBot="1" x14ac:dyDescent="0.3">
      <c r="C10" s="7"/>
      <c r="D10" s="23">
        <f>VLOOKUP(D8,source!K10:M24,3,FALSE)</f>
        <v>6</v>
      </c>
      <c r="E10" s="23" t="e">
        <f>VLOOKUP(D8,source!K10:M24,4,FALSE)</f>
        <v>#REF!</v>
      </c>
      <c r="F10" s="8" t="s">
        <v>7</v>
      </c>
      <c r="G10" s="13">
        <f>G8*source!$A$1</f>
        <v>2701.3334500000001</v>
      </c>
      <c r="J10" s="33"/>
      <c r="K10" s="33"/>
      <c r="L10" s="33"/>
      <c r="M10" s="33"/>
    </row>
    <row r="11" spans="3:13" ht="15.75" thickBot="1" x14ac:dyDescent="0.3">
      <c r="J11" s="33"/>
      <c r="K11" s="33"/>
      <c r="L11" s="33"/>
      <c r="M11" s="33"/>
    </row>
    <row r="12" spans="3:13" x14ac:dyDescent="0.25">
      <c r="C12" s="3" t="s">
        <v>21</v>
      </c>
      <c r="D12" s="4" t="s">
        <v>3</v>
      </c>
      <c r="E12" s="19" t="s">
        <v>4</v>
      </c>
      <c r="F12" s="19" t="s">
        <v>5</v>
      </c>
      <c r="G12" s="20" t="s">
        <v>6</v>
      </c>
      <c r="J12" s="33"/>
      <c r="K12" s="33"/>
      <c r="L12" s="33"/>
      <c r="M12" s="33"/>
    </row>
    <row r="13" spans="3:13" x14ac:dyDescent="0.25">
      <c r="C13" s="5" t="s">
        <v>10</v>
      </c>
      <c r="D13" s="21" t="s">
        <v>25</v>
      </c>
      <c r="E13" s="2" t="str">
        <f>IF(D15&lt;D10,"niveau inférieur",IF(D15&gt;D10,ROUNDUP(IF(G8*1.05-(D14+F13)&gt;0,G8*1.05-(D14+F13),0),0),E8))</f>
        <v>niveau inférieur</v>
      </c>
      <c r="F13" s="2">
        <f>F8</f>
        <v>0</v>
      </c>
      <c r="G13" s="6" t="str">
        <f>IFERROR(D14+E13+F13,"")</f>
        <v/>
      </c>
      <c r="J13" s="33"/>
      <c r="K13" s="33"/>
      <c r="L13" s="33"/>
      <c r="M13" s="33"/>
    </row>
    <row r="14" spans="3:13" x14ac:dyDescent="0.25">
      <c r="C14" s="5" t="s">
        <v>14</v>
      </c>
      <c r="D14" s="2">
        <f>VLOOKUP(D13,source!K10:M24,2,FALSE)</f>
        <v>277</v>
      </c>
      <c r="E14" s="2"/>
      <c r="F14" s="2"/>
      <c r="G14" s="6"/>
      <c r="J14" s="33"/>
      <c r="K14" s="33"/>
      <c r="L14" s="33"/>
      <c r="M14" s="33"/>
    </row>
    <row r="15" spans="3:13" ht="15.75" thickBot="1" x14ac:dyDescent="0.3">
      <c r="C15" s="7"/>
      <c r="D15" s="23">
        <f>VLOOKUP(D13,source!K10:M24,3,FALSE)</f>
        <v>3</v>
      </c>
      <c r="E15" s="23">
        <f>VLOOKUP(D13,source!K10:M24,3,FALSE)</f>
        <v>3</v>
      </c>
      <c r="F15" s="8" t="s">
        <v>7</v>
      </c>
      <c r="G15" s="9" t="str">
        <f>IFERROR(G13*source!$A$1,"")</f>
        <v/>
      </c>
      <c r="J15" s="33"/>
      <c r="K15" s="33"/>
      <c r="L15" s="33"/>
      <c r="M15" s="33"/>
    </row>
    <row r="17" spans="3:7" ht="15.75" thickBot="1" x14ac:dyDescent="0.3"/>
    <row r="18" spans="3:7" x14ac:dyDescent="0.25">
      <c r="C18" s="36"/>
      <c r="D18" s="36"/>
      <c r="F18" s="14" t="s">
        <v>8</v>
      </c>
      <c r="G18" s="15" t="str">
        <f>IFERROR(G13-G8,"")</f>
        <v/>
      </c>
    </row>
    <row r="19" spans="3:7" x14ac:dyDescent="0.25">
      <c r="C19" s="36"/>
      <c r="D19" s="36"/>
      <c r="F19" s="5" t="s">
        <v>13</v>
      </c>
      <c r="G19" s="16" t="str">
        <f>IFERROR(G15-G10,"")</f>
        <v/>
      </c>
    </row>
    <row r="20" spans="3:7" ht="15.75" thickBot="1" x14ac:dyDescent="0.3">
      <c r="C20" s="36"/>
      <c r="D20" s="36"/>
      <c r="F20" s="17" t="s">
        <v>9</v>
      </c>
      <c r="G20" s="18" t="str">
        <f>IFERROR(G19*14,"")</f>
        <v/>
      </c>
    </row>
  </sheetData>
  <sheetProtection algorithmName="SHA-512" hashValue="UQ64qoHwuRkwiRkothXGI4eOKuuMW9a0rgVaFbQfxCNezDsGTS/y6vCoMySG1AqYNwdySWy0qDaeVJ5RhBkdCA==" saltValue="aF5bhKCZwgnAFohODdtYgA==" spinCount="100000" sheet="1" objects="1" scenarios="1"/>
  <mergeCells count="3">
    <mergeCell ref="C3:G5"/>
    <mergeCell ref="C18:D20"/>
    <mergeCell ref="J7:M15"/>
  </mergeCells>
  <conditionalFormatting sqref="C18:D20">
    <cfRule type="containsText" dxfId="1" priority="2" operator="containsText" text="VOTRE">
      <formula>NOT(ISERROR(SEARCH("VOTRE",C18)))</formula>
    </cfRule>
  </conditionalFormatting>
  <conditionalFormatting sqref="D13">
    <cfRule type="expression" dxfId="0" priority="4">
      <formula>$E$15&lt;$E$10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source!$K$10:$K$24</xm:f>
          </x14:formula1>
          <xm:sqref>D13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42"/>
  <sheetViews>
    <sheetView topLeftCell="A8" workbookViewId="0">
      <selection activeCell="J29" sqref="J29"/>
    </sheetView>
  </sheetViews>
  <sheetFormatPr baseColWidth="10" defaultRowHeight="15" x14ac:dyDescent="0.25"/>
  <cols>
    <col min="7" max="7" width="4.140625" customWidth="1"/>
  </cols>
  <sheetData>
    <row r="1" spans="1:13" x14ac:dyDescent="0.25">
      <c r="A1">
        <v>7.6093900000000003</v>
      </c>
    </row>
    <row r="10" spans="1:13" x14ac:dyDescent="0.25">
      <c r="D10" t="s">
        <v>23</v>
      </c>
      <c r="E10">
        <v>215</v>
      </c>
      <c r="F10" s="1">
        <f>E10+E10*1.65/100</f>
        <v>218.54750000000001</v>
      </c>
      <c r="G10">
        <v>1</v>
      </c>
      <c r="K10" t="s">
        <v>23</v>
      </c>
      <c r="L10">
        <v>252</v>
      </c>
      <c r="M10">
        <v>1</v>
      </c>
    </row>
    <row r="11" spans="1:13" x14ac:dyDescent="0.25">
      <c r="D11" t="s">
        <v>24</v>
      </c>
      <c r="E11">
        <v>240</v>
      </c>
      <c r="F11" s="1">
        <f t="shared" ref="F11:F24" si="0">E11+E11*1.65/100</f>
        <v>243.96</v>
      </c>
      <c r="G11">
        <v>2</v>
      </c>
      <c r="K11" t="s">
        <v>24</v>
      </c>
      <c r="L11">
        <v>264</v>
      </c>
      <c r="M11">
        <v>2</v>
      </c>
    </row>
    <row r="12" spans="1:13" x14ac:dyDescent="0.25">
      <c r="D12" t="s">
        <v>25</v>
      </c>
      <c r="E12">
        <v>260</v>
      </c>
      <c r="F12" s="1">
        <f t="shared" si="0"/>
        <v>264.29000000000002</v>
      </c>
      <c r="G12">
        <v>3</v>
      </c>
      <c r="K12" t="s">
        <v>25</v>
      </c>
      <c r="L12">
        <v>277</v>
      </c>
      <c r="M12">
        <v>3</v>
      </c>
    </row>
    <row r="13" spans="1:13" x14ac:dyDescent="0.25">
      <c r="D13" t="s">
        <v>26</v>
      </c>
      <c r="E13">
        <v>260</v>
      </c>
      <c r="F13" s="1">
        <f t="shared" si="0"/>
        <v>264.29000000000002</v>
      </c>
      <c r="G13">
        <v>4</v>
      </c>
      <c r="K13" t="s">
        <v>26</v>
      </c>
      <c r="L13">
        <v>290</v>
      </c>
      <c r="M13">
        <v>4</v>
      </c>
    </row>
    <row r="14" spans="1:13" x14ac:dyDescent="0.25">
      <c r="D14" s="25" t="s">
        <v>27</v>
      </c>
      <c r="E14">
        <v>291</v>
      </c>
      <c r="F14" s="1">
        <f t="shared" si="0"/>
        <v>295.80149999999998</v>
      </c>
      <c r="G14">
        <v>5</v>
      </c>
      <c r="K14" s="25" t="s">
        <v>27</v>
      </c>
      <c r="L14">
        <v>305</v>
      </c>
      <c r="M14">
        <v>5</v>
      </c>
    </row>
    <row r="15" spans="1:13" x14ac:dyDescent="0.25">
      <c r="D15" s="25" t="s">
        <v>28</v>
      </c>
      <c r="E15">
        <v>323</v>
      </c>
      <c r="F15" s="1">
        <f t="shared" si="0"/>
        <v>328.3295</v>
      </c>
      <c r="G15">
        <v>6</v>
      </c>
      <c r="K15" s="25" t="s">
        <v>28</v>
      </c>
      <c r="L15">
        <v>355</v>
      </c>
      <c r="M15">
        <v>6</v>
      </c>
    </row>
    <row r="16" spans="1:13" x14ac:dyDescent="0.25">
      <c r="D16" t="s">
        <v>29</v>
      </c>
      <c r="E16">
        <v>338</v>
      </c>
      <c r="F16" s="1">
        <f t="shared" si="0"/>
        <v>343.577</v>
      </c>
      <c r="G16">
        <v>7</v>
      </c>
      <c r="K16" t="s">
        <v>29</v>
      </c>
      <c r="L16">
        <v>370</v>
      </c>
      <c r="M16">
        <v>7</v>
      </c>
    </row>
    <row r="17" spans="4:13" x14ac:dyDescent="0.25">
      <c r="D17" t="s">
        <v>30</v>
      </c>
      <c r="E17">
        <v>352</v>
      </c>
      <c r="F17" s="1">
        <f t="shared" si="0"/>
        <v>357.80799999999999</v>
      </c>
      <c r="G17">
        <v>8</v>
      </c>
      <c r="K17" t="s">
        <v>30</v>
      </c>
      <c r="L17">
        <v>385</v>
      </c>
      <c r="M17">
        <v>8</v>
      </c>
    </row>
    <row r="18" spans="4:13" x14ac:dyDescent="0.25">
      <c r="D18" t="s">
        <v>31</v>
      </c>
      <c r="E18">
        <v>382</v>
      </c>
      <c r="F18" s="1">
        <f t="shared" si="0"/>
        <v>388.303</v>
      </c>
      <c r="G18">
        <v>9</v>
      </c>
      <c r="K18" t="s">
        <v>31</v>
      </c>
      <c r="L18">
        <v>403</v>
      </c>
      <c r="M18">
        <v>9</v>
      </c>
    </row>
    <row r="19" spans="4:13" x14ac:dyDescent="0.25">
      <c r="D19" t="s">
        <v>32</v>
      </c>
      <c r="E19">
        <v>397</v>
      </c>
      <c r="F19" s="1">
        <f t="shared" si="0"/>
        <v>403.5505</v>
      </c>
      <c r="G19">
        <v>10</v>
      </c>
      <c r="K19" t="s">
        <v>32</v>
      </c>
      <c r="L19">
        <v>420</v>
      </c>
      <c r="M19">
        <v>10</v>
      </c>
    </row>
    <row r="20" spans="4:13" x14ac:dyDescent="0.25">
      <c r="D20" t="s">
        <v>33</v>
      </c>
      <c r="E20">
        <v>458</v>
      </c>
      <c r="F20" s="1">
        <f t="shared" si="0"/>
        <v>465.55700000000002</v>
      </c>
      <c r="G20">
        <v>11</v>
      </c>
      <c r="K20" t="s">
        <v>33</v>
      </c>
      <c r="L20">
        <v>490</v>
      </c>
      <c r="M20">
        <v>11</v>
      </c>
    </row>
    <row r="21" spans="4:13" x14ac:dyDescent="0.25">
      <c r="D21" t="s">
        <v>34</v>
      </c>
      <c r="E21">
        <v>570</v>
      </c>
      <c r="F21" s="1">
        <f t="shared" si="0"/>
        <v>579.40499999999997</v>
      </c>
      <c r="G21">
        <v>12</v>
      </c>
      <c r="K21" t="s">
        <v>34</v>
      </c>
      <c r="L21">
        <v>610</v>
      </c>
      <c r="M21">
        <v>12</v>
      </c>
    </row>
    <row r="22" spans="4:13" x14ac:dyDescent="0.25">
      <c r="D22" t="s">
        <v>35</v>
      </c>
      <c r="E22">
        <v>618</v>
      </c>
      <c r="F22" s="1">
        <f t="shared" si="0"/>
        <v>628.197</v>
      </c>
      <c r="G22">
        <v>13</v>
      </c>
      <c r="K22" t="s">
        <v>35</v>
      </c>
      <c r="L22">
        <v>655</v>
      </c>
      <c r="M22">
        <v>13</v>
      </c>
    </row>
    <row r="23" spans="4:13" x14ac:dyDescent="0.25">
      <c r="D23" t="s">
        <v>36</v>
      </c>
      <c r="E23">
        <v>668</v>
      </c>
      <c r="F23" s="1">
        <f t="shared" si="0"/>
        <v>679.02200000000005</v>
      </c>
      <c r="G23">
        <v>14</v>
      </c>
      <c r="K23" t="s">
        <v>36</v>
      </c>
      <c r="L23">
        <v>700</v>
      </c>
      <c r="M23">
        <v>14</v>
      </c>
    </row>
    <row r="24" spans="4:13" x14ac:dyDescent="0.25">
      <c r="D24" t="s">
        <v>37</v>
      </c>
      <c r="E24">
        <v>700</v>
      </c>
      <c r="F24" s="1">
        <f t="shared" si="0"/>
        <v>711.55</v>
      </c>
      <c r="G24">
        <v>15</v>
      </c>
      <c r="K24" t="s">
        <v>37</v>
      </c>
      <c r="L24">
        <v>735</v>
      </c>
      <c r="M24">
        <v>15</v>
      </c>
    </row>
    <row r="28" spans="4:13" x14ac:dyDescent="0.25">
      <c r="D28" t="s">
        <v>23</v>
      </c>
      <c r="E28">
        <v>252</v>
      </c>
      <c r="F28">
        <v>1</v>
      </c>
    </row>
    <row r="29" spans="4:13" x14ac:dyDescent="0.25">
      <c r="D29" t="s">
        <v>24</v>
      </c>
      <c r="E29">
        <v>264</v>
      </c>
      <c r="F29">
        <v>2</v>
      </c>
    </row>
    <row r="30" spans="4:13" x14ac:dyDescent="0.25">
      <c r="D30" t="s">
        <v>25</v>
      </c>
      <c r="E30">
        <v>277</v>
      </c>
      <c r="F30">
        <v>3</v>
      </c>
    </row>
    <row r="31" spans="4:13" x14ac:dyDescent="0.25">
      <c r="D31" t="s">
        <v>26</v>
      </c>
      <c r="E31">
        <v>290</v>
      </c>
      <c r="F31">
        <v>4</v>
      </c>
    </row>
    <row r="32" spans="4:13" x14ac:dyDescent="0.25">
      <c r="D32" s="25" t="s">
        <v>27</v>
      </c>
      <c r="E32">
        <v>305</v>
      </c>
      <c r="F32">
        <v>5</v>
      </c>
    </row>
    <row r="33" spans="4:6" x14ac:dyDescent="0.25">
      <c r="D33" s="25" t="s">
        <v>28</v>
      </c>
      <c r="E33">
        <v>355</v>
      </c>
      <c r="F33">
        <v>6</v>
      </c>
    </row>
    <row r="34" spans="4:6" x14ac:dyDescent="0.25">
      <c r="D34" t="s">
        <v>29</v>
      </c>
      <c r="E34">
        <v>370</v>
      </c>
      <c r="F34">
        <v>7</v>
      </c>
    </row>
    <row r="35" spans="4:6" x14ac:dyDescent="0.25">
      <c r="D35" t="s">
        <v>30</v>
      </c>
      <c r="E35">
        <v>385</v>
      </c>
      <c r="F35">
        <v>8</v>
      </c>
    </row>
    <row r="36" spans="4:6" x14ac:dyDescent="0.25">
      <c r="D36" t="s">
        <v>31</v>
      </c>
      <c r="E36">
        <v>403</v>
      </c>
      <c r="F36">
        <v>9</v>
      </c>
    </row>
    <row r="37" spans="4:6" x14ac:dyDescent="0.25">
      <c r="D37" t="s">
        <v>32</v>
      </c>
      <c r="E37">
        <v>420</v>
      </c>
      <c r="F37">
        <v>10</v>
      </c>
    </row>
    <row r="38" spans="4:6" x14ac:dyDescent="0.25">
      <c r="D38" t="s">
        <v>33</v>
      </c>
      <c r="E38">
        <v>490</v>
      </c>
      <c r="F38">
        <v>11</v>
      </c>
    </row>
    <row r="39" spans="4:6" x14ac:dyDescent="0.25">
      <c r="D39" t="s">
        <v>34</v>
      </c>
      <c r="E39">
        <v>610</v>
      </c>
      <c r="F39">
        <v>12</v>
      </c>
    </row>
    <row r="40" spans="4:6" x14ac:dyDescent="0.25">
      <c r="D40" t="s">
        <v>35</v>
      </c>
      <c r="E40">
        <v>655</v>
      </c>
      <c r="F40">
        <v>13</v>
      </c>
    </row>
    <row r="41" spans="4:6" x14ac:dyDescent="0.25">
      <c r="D41" t="s">
        <v>36</v>
      </c>
      <c r="E41">
        <v>700</v>
      </c>
      <c r="F41">
        <v>14</v>
      </c>
    </row>
    <row r="42" spans="4:6" x14ac:dyDescent="0.25">
      <c r="D42" t="s">
        <v>37</v>
      </c>
      <c r="E42">
        <v>735</v>
      </c>
      <c r="F42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transposition au 01 06 25</vt:lpstr>
      <vt:lpstr>Parcours suite évaluation</vt:lpstr>
      <vt:lpstr>source</vt:lpstr>
    </vt:vector>
  </TitlesOfParts>
  <Company>Cnam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LE LANN (CPAM ALPES-MARITIMES)</dc:creator>
  <cp:lastModifiedBy>ARNAUD LE LANN (CPAM ALPES-MARITIMES)</cp:lastModifiedBy>
  <dcterms:created xsi:type="dcterms:W3CDTF">2024-11-26T14:24:02Z</dcterms:created>
  <dcterms:modified xsi:type="dcterms:W3CDTF">2025-03-25T10:27:25Z</dcterms:modified>
</cp:coreProperties>
</file>